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3"/>
  <workbookPr defaultThemeVersion="166925"/>
  <xr:revisionPtr revIDLastSave="3636" documentId="11_31802F1733C7A0836B02CE998FF0545B5A7B8396" xr6:coauthVersionLast="45" xr6:coauthVersionMax="45" xr10:uidLastSave="{BF9DEE78-9E87-4F98-94ED-51852D080CD6}"/>
  <bookViews>
    <workbookView xWindow="240" yWindow="105" windowWidth="14805" windowHeight="8010" xr2:uid="{00000000-000D-0000-FFFF-FFFF00000000}"/>
  </bookViews>
  <sheets>
    <sheet name="シミュレータ" sheetId="1" r:id="rId1"/>
    <sheet name="メモ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2" l="1"/>
  <c r="F26" i="2"/>
  <c r="I23" i="2"/>
  <c r="C23" i="2"/>
  <c r="L19" i="2"/>
  <c r="F19" i="2"/>
  <c r="I18" i="2"/>
  <c r="C18" i="2"/>
  <c r="L14" i="2"/>
  <c r="I14" i="2"/>
  <c r="F14" i="2"/>
  <c r="C14" i="2"/>
  <c r="I7" i="2"/>
  <c r="C7" i="2"/>
  <c r="L6" i="2"/>
  <c r="F6" i="2"/>
  <c r="D58" i="1" l="1"/>
  <c r="C58" i="1"/>
  <c r="H16" i="1"/>
  <c r="B19" i="1"/>
  <c r="D26" i="1" l="1"/>
  <c r="V38" i="1" l="1"/>
  <c r="R38" i="1"/>
  <c r="B41" i="1" s="1"/>
  <c r="B61" i="1" s="1"/>
  <c r="Q38" i="1"/>
  <c r="O38" i="1"/>
  <c r="C38" i="1"/>
  <c r="B38" i="1"/>
  <c r="A38" i="1"/>
  <c r="C6" i="1"/>
  <c r="D41" i="1" l="1"/>
  <c r="C41" i="1"/>
  <c r="B42" i="1" s="1"/>
  <c r="B62" i="1" s="1"/>
  <c r="B15" i="1"/>
  <c r="C42" i="1" l="1"/>
  <c r="A58" i="1"/>
  <c r="A26" i="1"/>
  <c r="C43" i="1" l="1"/>
  <c r="E41" i="1" s="1"/>
  <c r="C62" i="1"/>
  <c r="B47" i="1"/>
  <c r="H48" i="1"/>
  <c r="B51" i="1" s="1"/>
  <c r="C48" i="1"/>
  <c r="A48" i="1"/>
  <c r="B48" i="1"/>
  <c r="C16" i="1"/>
  <c r="R6" i="1" l="1"/>
  <c r="B9" i="1" s="1"/>
  <c r="C9" i="1" s="1"/>
  <c r="V6" i="1"/>
  <c r="B52" i="1"/>
  <c r="B53" i="1" s="1"/>
  <c r="Q6" i="1"/>
  <c r="B10" i="1" l="1"/>
  <c r="C10" i="1"/>
  <c r="O6" i="1"/>
  <c r="C26" i="1"/>
  <c r="B16" i="1" l="1"/>
  <c r="A16" i="1"/>
  <c r="B20" i="1" s="1"/>
  <c r="B21" i="1" s="1"/>
  <c r="A6" i="1"/>
  <c r="B6" i="1"/>
  <c r="B29" i="1" l="1"/>
  <c r="C61" i="1"/>
  <c r="D61" i="1" s="1"/>
  <c r="C63" i="1"/>
  <c r="D64" i="1" s="1"/>
  <c r="D9" i="1"/>
  <c r="D62" i="1"/>
  <c r="D63" i="1" l="1"/>
  <c r="B30" i="1" l="1"/>
  <c r="C11" i="1"/>
  <c r="C31" i="1" s="1"/>
  <c r="D32" i="1" s="1"/>
  <c r="C29" i="1"/>
  <c r="D29" i="1" s="1"/>
  <c r="C30" i="1" l="1"/>
  <c r="D30" i="1" s="1"/>
  <c r="E9" i="1"/>
  <c r="D31" i="1" l="1"/>
</calcChain>
</file>

<file path=xl/sharedStrings.xml><?xml version="1.0" encoding="utf-8"?>
<sst xmlns="http://schemas.openxmlformats.org/spreadsheetml/2006/main" count="229" uniqueCount="86">
  <si>
    <t>戦争シミュレータ ver1.2</t>
  </si>
  <si>
    <t>■与ダメ計算式(自)</t>
  </si>
  <si>
    <t>-------------------------------兵種攻撃---------------------------------</t>
  </si>
  <si>
    <t>素ダメ</t>
  </si>
  <si>
    <t>スタック数</t>
  </si>
  <si>
    <t>全種攻撃</t>
  </si>
  <si>
    <t>英雄スキル</t>
  </si>
  <si>
    <t>強化部品</t>
  </si>
  <si>
    <t>兵種相性</t>
  </si>
  <si>
    <t>英雄天賦</t>
  </si>
  <si>
    <t>職業天賦</t>
  </si>
  <si>
    <t>連盟科学</t>
  </si>
  <si>
    <t>その他</t>
  </si>
  <si>
    <t>要塞内攻撃</t>
  </si>
  <si>
    <t>部隊攻撃①</t>
  </si>
  <si>
    <t>部隊攻撃②</t>
  </si>
  <si>
    <t>部隊攻撃③</t>
  </si>
  <si>
    <t>全種ダメ増</t>
  </si>
  <si>
    <t>兵種ダメ増</t>
  </si>
  <si>
    <t>攻撃対象</t>
  </si>
  <si>
    <t>ハンク系</t>
  </si>
  <si>
    <t>スキルバフ</t>
  </si>
  <si>
    <t>追加攻撃</t>
  </si>
  <si>
    <t>対象数</t>
  </si>
  <si>
    <t>確率</t>
  </si>
  <si>
    <t>理論値</t>
  </si>
  <si>
    <t>期待値</t>
  </si>
  <si>
    <t>期待値2</t>
  </si>
  <si>
    <t>BOSSダメ</t>
  </si>
  <si>
    <t>通常</t>
  </si>
  <si>
    <t>追加</t>
  </si>
  <si>
    <t>レベル</t>
  </si>
  <si>
    <t>素HP</t>
  </si>
  <si>
    <t>総合</t>
  </si>
  <si>
    <t>-</t>
  </si>
  <si>
    <t>Lv80</t>
  </si>
  <si>
    <t>Lv81</t>
  </si>
  <si>
    <t>■生命計算式(敵)</t>
  </si>
  <si>
    <t>Lv82</t>
  </si>
  <si>
    <t>全種生命</t>
  </si>
  <si>
    <t>兵種生命</t>
  </si>
  <si>
    <t>部隊生命①</t>
  </si>
  <si>
    <t>部隊生命②</t>
  </si>
  <si>
    <t>部隊生命③</t>
  </si>
  <si>
    <t>ポーラ系</t>
  </si>
  <si>
    <t>エリート</t>
  </si>
  <si>
    <t>英雄</t>
  </si>
  <si>
    <t>スキル値</t>
  </si>
  <si>
    <t>部隊攻撃</t>
  </si>
  <si>
    <t>部隊生命</t>
  </si>
  <si>
    <t>ハンク</t>
  </si>
  <si>
    <t>ベアトリス</t>
  </si>
  <si>
    <t>ユニット</t>
  </si>
  <si>
    <t>ゴジコ</t>
  </si>
  <si>
    <t>スタック</t>
  </si>
  <si>
    <t>コーデリア</t>
  </si>
  <si>
    <t>ライン</t>
  </si>
  <si>
    <t>■被ダメ計算式(敵)</t>
  </si>
  <si>
    <t>全種ダメ減</t>
  </si>
  <si>
    <t>兵種ダメ減</t>
  </si>
  <si>
    <t>メリル系</t>
  </si>
  <si>
    <t>被害数</t>
  </si>
  <si>
    <t>敵が全滅するまで</t>
  </si>
  <si>
    <t>ターン</t>
  </si>
  <si>
    <t>■与ダメ計算式(敵)</t>
  </si>
  <si>
    <t>■生命計算式(自)</t>
  </si>
  <si>
    <t>■被ダメ計算式(自)</t>
  </si>
  <si>
    <t>自分が全滅するまで</t>
  </si>
  <si>
    <t>■大元帥</t>
  </si>
  <si>
    <t>■タクマス</t>
  </si>
  <si>
    <t>基地所持</t>
  </si>
  <si>
    <t>無限火力</t>
  </si>
  <si>
    <t>兵種攻撃</t>
  </si>
  <si>
    <t>基礎天賦</t>
  </si>
  <si>
    <t>専門天賦</t>
  </si>
  <si>
    <t>※Lv80NPCの与ダメ…615</t>
  </si>
  <si>
    <t>147ユニット</t>
  </si>
  <si>
    <t>Lv81ユニット</t>
  </si>
  <si>
    <t>ダメ増45%</t>
  </si>
  <si>
    <t>基地全所持</t>
  </si>
  <si>
    <t>ダメ減45%</t>
  </si>
  <si>
    <t>専用スキル16%</t>
  </si>
  <si>
    <t>104ユニット</t>
  </si>
  <si>
    <t>エリートユニット</t>
  </si>
  <si>
    <t>ダメ増30%</t>
  </si>
  <si>
    <t>ダメ減30%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</si>
</sst>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1"/>
      <color rgb="FFFFFFF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30549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0" fillId="3" borderId="0" xfId="0" applyNumberFormat="1" applyFill="1"/>
    <xf numFmtId="0" fontId="0" fillId="4" borderId="0" xfId="0" applyNumberFormat="1" applyFill="1"/>
    <xf numFmtId="0" fontId="0" fillId="5" borderId="0" xfId="0" applyNumberFormat="1" applyFill="1"/>
    <xf numFmtId="0" fontId="0" fillId="2" borderId="0" xfId="0" applyNumberFormat="1" applyFill="1"/>
    <xf numFmtId="0" fontId="0" fillId="9" borderId="0" xfId="0" applyNumberFormat="1" applyFill="1"/>
    <xf numFmtId="0" fontId="0" fillId="8" borderId="0" xfId="0" applyNumberFormat="1" applyFill="1"/>
    <xf numFmtId="0" fontId="0" fillId="6" borderId="0" xfId="0" applyNumberFormat="1" applyFill="1"/>
    <xf numFmtId="0" fontId="2" fillId="7" borderId="1" xfId="0" applyNumberFormat="1" applyFont="1" applyFill="1" applyBorder="1"/>
    <xf numFmtId="0" fontId="2" fillId="7" borderId="1" xfId="0" applyNumberFormat="1" applyFont="1" applyFill="1" applyBorder="1" applyAlignment="1">
      <alignment horizontal="left" vertical="center"/>
    </xf>
    <xf numFmtId="0" fontId="0" fillId="0" borderId="1" xfId="0" applyNumberFormat="1" applyBorder="1"/>
    <xf numFmtId="0" fontId="2" fillId="10" borderId="1" xfId="0" applyNumberFormat="1" applyFont="1" applyFill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2" xfId="0" applyNumberFormat="1" applyBorder="1"/>
    <xf numFmtId="0" fontId="2" fillId="11" borderId="1" xfId="0" applyNumberFormat="1" applyFont="1" applyFill="1" applyBorder="1"/>
    <xf numFmtId="0" fontId="2" fillId="11" borderId="3" xfId="0" applyNumberFormat="1" applyFont="1" applyFill="1" applyBorder="1"/>
    <xf numFmtId="0" fontId="0" fillId="0" borderId="3" xfId="0" applyNumberFormat="1" applyBorder="1"/>
    <xf numFmtId="0" fontId="0" fillId="0" borderId="4" xfId="0" applyNumberFormat="1" applyBorder="1"/>
    <xf numFmtId="0" fontId="3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ill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workbookViewId="0">
      <selection activeCell="K20" sqref="K20:N20"/>
    </sheetView>
  </sheetViews>
  <sheetFormatPr defaultColWidth="9" defaultRowHeight="13.5"/>
  <cols>
    <col min="1" max="29" width="10.625" style="2" customWidth="1"/>
    <col min="30" max="16384" width="9" style="2"/>
  </cols>
  <sheetData>
    <row r="1" spans="1:29" ht="18.75">
      <c r="A1" s="1" t="s">
        <v>0</v>
      </c>
    </row>
    <row r="3" spans="1:29">
      <c r="A3" s="2" t="s">
        <v>1</v>
      </c>
      <c r="D3" s="26" t="s">
        <v>2</v>
      </c>
      <c r="E3" s="26"/>
      <c r="F3" s="26"/>
      <c r="G3" s="26"/>
      <c r="H3" s="26"/>
      <c r="I3" s="26"/>
      <c r="J3" s="26"/>
      <c r="K3" s="23"/>
    </row>
    <row r="4" spans="1:29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21</v>
      </c>
      <c r="Z4" s="2" t="s">
        <v>22</v>
      </c>
      <c r="AA4" s="2" t="s">
        <v>23</v>
      </c>
      <c r="AB4" s="2" t="s">
        <v>24</v>
      </c>
      <c r="AC4" s="2" t="s">
        <v>21</v>
      </c>
    </row>
    <row r="5" spans="1:29">
      <c r="A5" s="3">
        <v>0.75900000000000001</v>
      </c>
      <c r="B5" s="4">
        <v>16.329999999999998</v>
      </c>
      <c r="C5" s="5">
        <v>535.5</v>
      </c>
      <c r="D5" s="5"/>
      <c r="E5" s="5">
        <v>300</v>
      </c>
      <c r="F5" s="5"/>
      <c r="G5" s="5">
        <v>330</v>
      </c>
      <c r="H5" s="5">
        <v>15</v>
      </c>
      <c r="I5" s="5"/>
      <c r="J5" s="5">
        <v>10</v>
      </c>
      <c r="K5" s="5"/>
      <c r="L5" s="5">
        <v>76.591999999999999</v>
      </c>
      <c r="M5" s="5">
        <v>74.33</v>
      </c>
      <c r="N5" s="5">
        <v>53.24</v>
      </c>
      <c r="O5" s="6">
        <v>20</v>
      </c>
      <c r="P5" s="6">
        <v>95</v>
      </c>
      <c r="Q5" s="7">
        <v>40</v>
      </c>
      <c r="R5" s="8">
        <v>70.599999999999994</v>
      </c>
      <c r="S5" s="8">
        <v>16</v>
      </c>
      <c r="T5" s="4">
        <v>27.8</v>
      </c>
      <c r="U5" s="4">
        <v>16</v>
      </c>
      <c r="V5" s="9">
        <v>83.2</v>
      </c>
      <c r="W5" s="9">
        <v>3</v>
      </c>
      <c r="X5" s="9">
        <v>20</v>
      </c>
      <c r="Y5" s="9">
        <v>16</v>
      </c>
      <c r="Z5" s="3"/>
      <c r="AA5" s="3"/>
      <c r="AB5" s="3"/>
      <c r="AC5" s="3"/>
    </row>
    <row r="6" spans="1:29">
      <c r="A6" s="2">
        <f>A5</f>
        <v>0.75900000000000001</v>
      </c>
      <c r="B6" s="2">
        <f>B5</f>
        <v>16.329999999999998</v>
      </c>
      <c r="C6" s="2">
        <f>(C5+D5+E5*2+F5+G5+H5+I5+J5+K5+L5+M5+N5+100)/100</f>
        <v>17.946619999999999</v>
      </c>
      <c r="O6" s="2">
        <f>(O5+P5+100)/100</f>
        <v>2.15</v>
      </c>
      <c r="Q6" s="2">
        <f>Q5/100</f>
        <v>0.4</v>
      </c>
      <c r="R6" s="2">
        <f>(R5*(1+S5/100)+T5*(1+U5/100)+100)/100</f>
        <v>2.1414399999999998</v>
      </c>
      <c r="V6" s="2">
        <f>(100+V5*W5*(X5*(1+Y5/100))/100+Z5*AA5*(AB5*(1+AC5/100))/100)/100</f>
        <v>1.5790719999999998</v>
      </c>
    </row>
    <row r="8" spans="1:29">
      <c r="A8" s="10"/>
      <c r="B8" s="11" t="s">
        <v>25</v>
      </c>
      <c r="C8" s="11" t="s">
        <v>26</v>
      </c>
      <c r="D8" s="11" t="s">
        <v>27</v>
      </c>
      <c r="E8" s="11" t="s">
        <v>28</v>
      </c>
    </row>
    <row r="9" spans="1:29">
      <c r="A9" s="10" t="s">
        <v>29</v>
      </c>
      <c r="B9" s="12">
        <f>A6*B6*C6*O6*Q6*R6</f>
        <v>409.65191527286066</v>
      </c>
      <c r="C9" s="12">
        <f>B9/Q6</f>
        <v>1024.1297881821515</v>
      </c>
      <c r="D9" s="12">
        <f>IF(Q5=40,B9*3,IF(Q5=55,B9*2,B9))</f>
        <v>1228.955745818582</v>
      </c>
      <c r="E9" s="12">
        <f>((C11*324)*1.05)/1000000*5</f>
        <v>2.7508141185763071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9">
      <c r="A10" s="10" t="s">
        <v>30</v>
      </c>
      <c r="B10" s="12">
        <f>C9*V5/100+B9/Q6*Z5/100</f>
        <v>852.07598376755004</v>
      </c>
      <c r="C10" s="12">
        <f>C9*(V6-1)</f>
        <v>593.04488470221463</v>
      </c>
      <c r="K10" s="13" t="s">
        <v>31</v>
      </c>
      <c r="L10" s="13" t="s">
        <v>3</v>
      </c>
      <c r="M10" s="13" t="s">
        <v>32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9">
      <c r="A11" s="10" t="s">
        <v>33</v>
      </c>
      <c r="B11" s="14" t="s">
        <v>34</v>
      </c>
      <c r="C11" s="12">
        <f>C9+C10</f>
        <v>1617.1746728843661</v>
      </c>
      <c r="K11" s="12" t="s">
        <v>35</v>
      </c>
      <c r="L11" s="12">
        <v>0.65800000000000003</v>
      </c>
      <c r="M11" s="12">
        <v>2.6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9">
      <c r="A12" s="15"/>
      <c r="B12" s="15"/>
      <c r="C12" s="16"/>
      <c r="K12" s="12" t="s">
        <v>36</v>
      </c>
      <c r="L12" s="12">
        <v>0.75900000000000001</v>
      </c>
      <c r="M12" s="12">
        <v>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9">
      <c r="A13" s="2" t="s">
        <v>37</v>
      </c>
      <c r="K13" s="17" t="s">
        <v>38</v>
      </c>
      <c r="L13" s="17">
        <v>0.88600000000000001</v>
      </c>
      <c r="M13" s="17">
        <v>3.5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9">
      <c r="A14" s="2" t="s">
        <v>32</v>
      </c>
      <c r="B14" s="2" t="s">
        <v>4</v>
      </c>
      <c r="C14" s="2" t="s">
        <v>39</v>
      </c>
      <c r="D14" s="2" t="s">
        <v>40</v>
      </c>
      <c r="E14" s="2" t="s">
        <v>41</v>
      </c>
      <c r="F14" s="2" t="s">
        <v>42</v>
      </c>
      <c r="G14" s="2" t="s">
        <v>43</v>
      </c>
      <c r="H14" s="2" t="s">
        <v>44</v>
      </c>
      <c r="I14" s="2" t="s">
        <v>21</v>
      </c>
      <c r="K14" s="12" t="s">
        <v>45</v>
      </c>
      <c r="L14" s="12">
        <v>0.98699999999999999</v>
      </c>
      <c r="M14" s="12">
        <v>3.9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9">
      <c r="A15" s="3">
        <v>3</v>
      </c>
      <c r="B15" s="4">
        <f>B37</f>
        <v>16.329999999999998</v>
      </c>
      <c r="C15" s="5">
        <v>483</v>
      </c>
      <c r="D15" s="5">
        <v>655</v>
      </c>
      <c r="E15" s="5">
        <v>20.367999999999999</v>
      </c>
      <c r="F15" s="5">
        <v>22.62</v>
      </c>
      <c r="G15" s="5">
        <v>44.506</v>
      </c>
      <c r="H15" s="8">
        <v>27.8</v>
      </c>
      <c r="I15" s="8">
        <v>16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9">
      <c r="A16" s="2">
        <f>A15</f>
        <v>3</v>
      </c>
      <c r="B16" s="2">
        <f>B15</f>
        <v>16.329999999999998</v>
      </c>
      <c r="C16" s="2">
        <f>(C15+D15+E15+F15+G15+100)/100</f>
        <v>13.25494</v>
      </c>
      <c r="H16" s="2">
        <f>(H15*(1+I15/100)+100)/100</f>
        <v>1.3224799999999999</v>
      </c>
      <c r="K16" s="18" t="s">
        <v>46</v>
      </c>
      <c r="L16" s="19" t="s">
        <v>47</v>
      </c>
      <c r="M16" s="18" t="s">
        <v>48</v>
      </c>
      <c r="N16" s="18" t="s">
        <v>49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>
      <c r="K17" s="12" t="s">
        <v>50</v>
      </c>
      <c r="L17" s="20">
        <v>70.599999999999994</v>
      </c>
      <c r="M17" s="12">
        <v>76.591999999999999</v>
      </c>
      <c r="N17" s="12">
        <v>20.367999999999999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>
      <c r="A18" s="10"/>
      <c r="B18" s="10" t="s">
        <v>25</v>
      </c>
      <c r="K18" s="17" t="s">
        <v>51</v>
      </c>
      <c r="L18" s="21">
        <v>27.8</v>
      </c>
      <c r="M18" s="12">
        <v>53.24</v>
      </c>
      <c r="N18" s="12">
        <v>44.506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>
      <c r="A19" s="10" t="s">
        <v>52</v>
      </c>
      <c r="B19" s="12">
        <f>A16*C16*H16</f>
        <v>52.588179153599995</v>
      </c>
      <c r="K19" s="12" t="s">
        <v>53</v>
      </c>
      <c r="L19" s="20">
        <v>83.2</v>
      </c>
      <c r="M19" s="12">
        <v>74.33</v>
      </c>
      <c r="N19" s="12">
        <v>22.62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>
      <c r="A20" s="10" t="s">
        <v>54</v>
      </c>
      <c r="B20" s="12">
        <f>B19*B16</f>
        <v>858.76496557828784</v>
      </c>
      <c r="K20" s="12" t="s">
        <v>55</v>
      </c>
      <c r="L20" s="20">
        <v>131.5</v>
      </c>
      <c r="M20" s="12">
        <v>68.680000000000007</v>
      </c>
      <c r="N20" s="12">
        <v>28.28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>
      <c r="A21" s="10" t="s">
        <v>56</v>
      </c>
      <c r="B21" s="12">
        <f>B20*9</f>
        <v>7728.8846902045907</v>
      </c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>
      <c r="A23" s="2" t="s">
        <v>57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A24" s="2" t="s">
        <v>58</v>
      </c>
      <c r="B24" s="2" t="s">
        <v>59</v>
      </c>
      <c r="C24" s="2" t="s">
        <v>8</v>
      </c>
      <c r="D24" s="2" t="s">
        <v>60</v>
      </c>
      <c r="E24" s="2" t="s">
        <v>21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6">
        <v>9</v>
      </c>
      <c r="B25" s="6">
        <v>130</v>
      </c>
      <c r="C25" s="5"/>
      <c r="D25" s="8"/>
      <c r="E25" s="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>
      <c r="A26" s="2">
        <f>100/(A25+B25+100)</f>
        <v>0.41841004184100417</v>
      </c>
      <c r="C26" s="2">
        <f>100/(C25+100)</f>
        <v>1</v>
      </c>
      <c r="D26" s="2">
        <f>100/(D25*(1+E25/100)+100)</f>
        <v>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10"/>
      <c r="B28" s="10" t="s">
        <v>25</v>
      </c>
      <c r="C28" s="10" t="s">
        <v>26</v>
      </c>
      <c r="D28" s="10" t="s">
        <v>61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10" t="s">
        <v>29</v>
      </c>
      <c r="B29" s="12">
        <f>B9*A26*C26*D26</f>
        <v>171.40247500956514</v>
      </c>
      <c r="C29" s="12">
        <f>C9*A26*C26*D26</f>
        <v>428.50618752391273</v>
      </c>
      <c r="D29" s="12">
        <f>C29/B19</f>
        <v>8.1483366494270175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10" t="s">
        <v>30</v>
      </c>
      <c r="B30" s="12">
        <f>B10*A26*C26*D26</f>
        <v>356.51714801989539</v>
      </c>
      <c r="C30" s="12">
        <f>C10*A26*C26*D26</f>
        <v>248.1359350218471</v>
      </c>
      <c r="D30" s="12">
        <f>C30/B19</f>
        <v>4.718473600257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10" t="s">
        <v>33</v>
      </c>
      <c r="B31" s="14" t="s">
        <v>34</v>
      </c>
      <c r="C31" s="12">
        <f>C11*A26*C26*D26</f>
        <v>676.64212254575989</v>
      </c>
      <c r="D31" s="12">
        <f>C31/B19</f>
        <v>12.866810249684018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B32" s="2" t="s">
        <v>62</v>
      </c>
      <c r="D32" s="2">
        <f>ROUND(B21/C31,1)</f>
        <v>11.4</v>
      </c>
      <c r="E32" s="2" t="s">
        <v>63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5" spans="1:29" s="22" customFormat="1">
      <c r="A35" s="22" t="s">
        <v>64</v>
      </c>
      <c r="D35" s="27" t="s">
        <v>2</v>
      </c>
      <c r="E35" s="27"/>
      <c r="F35" s="27"/>
      <c r="G35" s="27"/>
      <c r="H35" s="27"/>
      <c r="I35" s="27"/>
      <c r="J35" s="27"/>
      <c r="K35" s="24"/>
    </row>
    <row r="36" spans="1:29" s="22" customFormat="1">
      <c r="A36" s="22" t="s">
        <v>3</v>
      </c>
      <c r="B36" s="22" t="s">
        <v>4</v>
      </c>
      <c r="C36" s="22" t="s">
        <v>5</v>
      </c>
      <c r="D36" s="22" t="s">
        <v>6</v>
      </c>
      <c r="E36" s="22" t="s">
        <v>7</v>
      </c>
      <c r="F36" s="22" t="s">
        <v>8</v>
      </c>
      <c r="G36" s="22" t="s">
        <v>9</v>
      </c>
      <c r="H36" s="22" t="s">
        <v>10</v>
      </c>
      <c r="I36" s="22" t="s">
        <v>11</v>
      </c>
      <c r="J36" s="22" t="s">
        <v>12</v>
      </c>
      <c r="K36" s="22" t="s">
        <v>13</v>
      </c>
      <c r="L36" s="22" t="s">
        <v>14</v>
      </c>
      <c r="M36" s="22" t="s">
        <v>15</v>
      </c>
      <c r="N36" s="22" t="s">
        <v>16</v>
      </c>
      <c r="O36" s="22" t="s">
        <v>17</v>
      </c>
      <c r="P36" s="22" t="s">
        <v>18</v>
      </c>
      <c r="Q36" s="22" t="s">
        <v>19</v>
      </c>
      <c r="R36" s="22" t="s">
        <v>20</v>
      </c>
      <c r="S36" s="22" t="s">
        <v>21</v>
      </c>
      <c r="T36" s="22" t="s">
        <v>20</v>
      </c>
      <c r="U36" s="22" t="s">
        <v>21</v>
      </c>
      <c r="V36" s="22" t="s">
        <v>22</v>
      </c>
      <c r="W36" s="22" t="s">
        <v>23</v>
      </c>
      <c r="X36" s="22" t="s">
        <v>24</v>
      </c>
      <c r="Y36" s="22" t="s">
        <v>21</v>
      </c>
      <c r="Z36" s="22" t="s">
        <v>22</v>
      </c>
      <c r="AA36" s="22" t="s">
        <v>23</v>
      </c>
      <c r="AB36" s="22" t="s">
        <v>24</v>
      </c>
      <c r="AC36" s="22" t="s">
        <v>21</v>
      </c>
    </row>
    <row r="37" spans="1:29">
      <c r="A37" s="3">
        <v>0.75900000000000001</v>
      </c>
      <c r="B37" s="4">
        <v>16.329999999999998</v>
      </c>
      <c r="C37" s="5">
        <v>535.5</v>
      </c>
      <c r="D37" s="5"/>
      <c r="E37" s="5">
        <v>300</v>
      </c>
      <c r="F37" s="5"/>
      <c r="G37" s="5">
        <v>330</v>
      </c>
      <c r="H37" s="5">
        <v>15</v>
      </c>
      <c r="I37" s="5"/>
      <c r="J37" s="5">
        <v>10</v>
      </c>
      <c r="K37" s="5"/>
      <c r="L37" s="5">
        <v>76.591999999999999</v>
      </c>
      <c r="M37" s="5">
        <v>74.33</v>
      </c>
      <c r="N37" s="5">
        <v>53.24</v>
      </c>
      <c r="O37" s="6">
        <v>20</v>
      </c>
      <c r="P37" s="6">
        <v>95</v>
      </c>
      <c r="Q37" s="7">
        <v>40</v>
      </c>
      <c r="R37" s="8">
        <v>70.599999999999994</v>
      </c>
      <c r="S37" s="8">
        <v>16</v>
      </c>
      <c r="T37" s="4">
        <v>27.8</v>
      </c>
      <c r="U37" s="4">
        <v>16</v>
      </c>
      <c r="V37" s="9">
        <v>83.2</v>
      </c>
      <c r="W37" s="9">
        <v>3</v>
      </c>
      <c r="X37" s="9">
        <v>20</v>
      </c>
      <c r="Y37" s="9">
        <v>16</v>
      </c>
      <c r="Z37" s="3"/>
      <c r="AA37" s="3"/>
      <c r="AB37" s="3"/>
      <c r="AC37" s="3"/>
    </row>
    <row r="38" spans="1:29">
      <c r="A38" s="2">
        <f>A37</f>
        <v>0.75900000000000001</v>
      </c>
      <c r="B38" s="2">
        <f>B37</f>
        <v>16.329999999999998</v>
      </c>
      <c r="C38" s="2">
        <f>(C37+D37+E37*2+F37+G37+H37+I37+J37+K37+L37+M37+N37+100)/100</f>
        <v>17.946619999999999</v>
      </c>
      <c r="O38" s="2">
        <f>(O37+P37+100)/100</f>
        <v>2.15</v>
      </c>
      <c r="Q38" s="2">
        <f>Q37/100</f>
        <v>0.4</v>
      </c>
      <c r="R38" s="2">
        <f>(R37*(1+S37/100)+T37*(1+U37/100)+100)/100</f>
        <v>2.1414399999999998</v>
      </c>
      <c r="V38" s="2">
        <f>(100+V37*W37*(X37*(1+Y37/100))/100+Z37*AA37*(AB37*(1+AC37/100))/100)/100</f>
        <v>1.5790719999999998</v>
      </c>
    </row>
    <row r="40" spans="1:29">
      <c r="A40" s="10"/>
      <c r="B40" s="11" t="s">
        <v>25</v>
      </c>
      <c r="C40" s="11" t="s">
        <v>26</v>
      </c>
      <c r="D40" s="11" t="s">
        <v>27</v>
      </c>
      <c r="E40" s="11" t="s">
        <v>28</v>
      </c>
    </row>
    <row r="41" spans="1:29">
      <c r="A41" s="10" t="s">
        <v>29</v>
      </c>
      <c r="B41" s="12">
        <f>A38*B38*C38*O38*Q38*R38</f>
        <v>409.65191527286066</v>
      </c>
      <c r="C41" s="12">
        <f>B41/Q38</f>
        <v>1024.1297881821515</v>
      </c>
      <c r="D41" s="12">
        <f>IF(Q37=40,B41*3,IF(Q37=55,B41*2,B41))</f>
        <v>1228.955745818582</v>
      </c>
      <c r="E41" s="12">
        <f>((C43*324)*1.05)/1000000*5</f>
        <v>2.7508141185763071</v>
      </c>
    </row>
    <row r="42" spans="1:29">
      <c r="A42" s="10" t="s">
        <v>30</v>
      </c>
      <c r="B42" s="12">
        <f>C41*V37/100+B41/Q38*Z37/100</f>
        <v>852.07598376755004</v>
      </c>
      <c r="C42" s="12">
        <f>C41*(V38-1)</f>
        <v>593.04488470221463</v>
      </c>
    </row>
    <row r="43" spans="1:29">
      <c r="A43" s="10" t="s">
        <v>33</v>
      </c>
      <c r="B43" s="14" t="s">
        <v>34</v>
      </c>
      <c r="C43" s="12">
        <f>C41+C42</f>
        <v>1617.1746728843661</v>
      </c>
    </row>
    <row r="44" spans="1:29">
      <c r="A44" s="15"/>
      <c r="B44" s="15"/>
      <c r="C44" s="16"/>
    </row>
    <row r="45" spans="1:29" s="22" customFormat="1">
      <c r="A45" s="22" t="s">
        <v>65</v>
      </c>
      <c r="N45" s="2"/>
      <c r="O45" s="2"/>
      <c r="P45" s="2"/>
      <c r="Q45" s="2"/>
      <c r="R45" s="2"/>
      <c r="S45" s="2"/>
    </row>
    <row r="46" spans="1:29" s="22" customFormat="1">
      <c r="A46" s="22" t="s">
        <v>32</v>
      </c>
      <c r="B46" s="22" t="s">
        <v>4</v>
      </c>
      <c r="C46" s="22" t="s">
        <v>39</v>
      </c>
      <c r="D46" s="22" t="s">
        <v>40</v>
      </c>
      <c r="E46" s="22" t="s">
        <v>41</v>
      </c>
      <c r="F46" s="22" t="s">
        <v>42</v>
      </c>
      <c r="G46" s="22" t="s">
        <v>43</v>
      </c>
      <c r="H46" s="22" t="s">
        <v>44</v>
      </c>
      <c r="I46" s="22" t="s">
        <v>21</v>
      </c>
    </row>
    <row r="47" spans="1:29">
      <c r="A47" s="3">
        <v>3</v>
      </c>
      <c r="B47" s="4">
        <f>B5</f>
        <v>16.329999999999998</v>
      </c>
      <c r="C47" s="5">
        <v>483</v>
      </c>
      <c r="D47" s="5">
        <v>655</v>
      </c>
      <c r="E47" s="5">
        <v>20.367999999999999</v>
      </c>
      <c r="F47" s="5">
        <v>22.62</v>
      </c>
      <c r="G47" s="5">
        <v>44.506</v>
      </c>
      <c r="H47" s="8">
        <v>27.8</v>
      </c>
      <c r="I47" s="8">
        <v>16</v>
      </c>
    </row>
    <row r="48" spans="1:29">
      <c r="A48" s="2">
        <f>A47</f>
        <v>3</v>
      </c>
      <c r="B48" s="2">
        <f>B47</f>
        <v>16.329999999999998</v>
      </c>
      <c r="C48" s="2">
        <f>(C47+D47+E47+F47+G47+100)/100</f>
        <v>13.25494</v>
      </c>
      <c r="H48" s="2">
        <f>(H47*(1+I47/100)+100)/100</f>
        <v>1.3224799999999999</v>
      </c>
    </row>
    <row r="50" spans="1:19">
      <c r="A50" s="10"/>
      <c r="B50" s="10" t="s">
        <v>25</v>
      </c>
    </row>
    <row r="51" spans="1:19">
      <c r="A51" s="10" t="s">
        <v>52</v>
      </c>
      <c r="B51" s="12">
        <f>A48*C48*H48</f>
        <v>52.588179153599995</v>
      </c>
    </row>
    <row r="52" spans="1:19">
      <c r="A52" s="10" t="s">
        <v>54</v>
      </c>
      <c r="B52" s="12">
        <f>B51*B48</f>
        <v>858.76496557828784</v>
      </c>
    </row>
    <row r="53" spans="1:19">
      <c r="A53" s="10" t="s">
        <v>56</v>
      </c>
      <c r="B53" s="12">
        <f>B52*9</f>
        <v>7728.8846902045907</v>
      </c>
    </row>
    <row r="55" spans="1:19" s="22" customFormat="1">
      <c r="A55" s="22" t="s">
        <v>66</v>
      </c>
    </row>
    <row r="56" spans="1:19" s="22" customFormat="1">
      <c r="A56" s="22" t="s">
        <v>58</v>
      </c>
      <c r="B56" s="22" t="s">
        <v>59</v>
      </c>
      <c r="C56" s="22" t="s">
        <v>8</v>
      </c>
      <c r="D56" s="22" t="s">
        <v>60</v>
      </c>
      <c r="E56" s="22" t="s">
        <v>21</v>
      </c>
    </row>
    <row r="57" spans="1:19">
      <c r="A57" s="6">
        <v>9</v>
      </c>
      <c r="B57" s="6">
        <v>130</v>
      </c>
      <c r="C57" s="5"/>
      <c r="D57" s="8"/>
      <c r="E57" s="8"/>
    </row>
    <row r="58" spans="1:19">
      <c r="A58" s="2">
        <f>100/(A57+B57+100)</f>
        <v>0.41841004184100417</v>
      </c>
      <c r="C58" s="2">
        <f>100/(C57+100)</f>
        <v>1</v>
      </c>
      <c r="D58" s="2">
        <f>100/(D57*(1+E57/100)+100)</f>
        <v>1</v>
      </c>
    </row>
    <row r="60" spans="1:19">
      <c r="A60" s="10"/>
      <c r="B60" s="10" t="s">
        <v>25</v>
      </c>
      <c r="C60" s="10" t="s">
        <v>26</v>
      </c>
      <c r="D60" s="10" t="s">
        <v>61</v>
      </c>
      <c r="L60" s="22"/>
      <c r="M60" s="22"/>
      <c r="N60" s="22"/>
      <c r="O60" s="22"/>
      <c r="P60" s="22"/>
      <c r="Q60" s="22"/>
      <c r="R60" s="22"/>
      <c r="S60" s="22"/>
    </row>
    <row r="61" spans="1:19">
      <c r="A61" s="10" t="s">
        <v>29</v>
      </c>
      <c r="B61" s="12">
        <f>B41*A58*C58*D58</f>
        <v>171.40247500956514</v>
      </c>
      <c r="C61" s="12">
        <f>C41*A58*C58*D58</f>
        <v>428.50618752391273</v>
      </c>
      <c r="D61" s="12">
        <f>C61/B51</f>
        <v>8.1483366494270175</v>
      </c>
    </row>
    <row r="62" spans="1:19">
      <c r="A62" s="10" t="s">
        <v>30</v>
      </c>
      <c r="B62" s="12">
        <f>B42*A58*C58*D58</f>
        <v>356.51714801989539</v>
      </c>
      <c r="C62" s="12">
        <f>C42*A58*C58*D58</f>
        <v>248.1359350218471</v>
      </c>
      <c r="D62" s="12">
        <f>C62/B51</f>
        <v>4.718473600257</v>
      </c>
    </row>
    <row r="63" spans="1:19">
      <c r="A63" s="10" t="s">
        <v>33</v>
      </c>
      <c r="B63" s="14" t="s">
        <v>34</v>
      </c>
      <c r="C63" s="12">
        <f>C43*A58*C58*D58</f>
        <v>676.64212254575989</v>
      </c>
      <c r="D63" s="12">
        <f>C63/B51</f>
        <v>12.866810249684018</v>
      </c>
    </row>
    <row r="64" spans="1:19">
      <c r="B64" s="2" t="s">
        <v>67</v>
      </c>
      <c r="D64" s="2">
        <f>ROUND(B53/C63,1)</f>
        <v>11.4</v>
      </c>
      <c r="E64" s="2" t="s">
        <v>63</v>
      </c>
    </row>
    <row r="65" spans="11:19">
      <c r="K65" s="22"/>
      <c r="L65" s="22"/>
      <c r="M65" s="22"/>
      <c r="N65" s="22"/>
      <c r="O65" s="22"/>
      <c r="P65" s="22"/>
      <c r="Q65" s="22"/>
      <c r="R65" s="22"/>
      <c r="S65" s="22"/>
    </row>
    <row r="66" spans="11:19">
      <c r="K66" s="22"/>
      <c r="L66" s="22"/>
      <c r="M66" s="22"/>
      <c r="N66" s="22"/>
      <c r="O66" s="22"/>
      <c r="P66" s="22"/>
      <c r="Q66" s="22"/>
      <c r="R66" s="22"/>
      <c r="S66" s="22"/>
    </row>
    <row r="70" spans="11:19">
      <c r="L70" s="22"/>
      <c r="M70" s="22"/>
      <c r="N70" s="22"/>
      <c r="O70" s="22"/>
      <c r="P70" s="22"/>
      <c r="Q70" s="22"/>
      <c r="R70" s="22"/>
      <c r="S70" s="22"/>
    </row>
    <row r="76" spans="11:19">
      <c r="L76" s="22"/>
      <c r="M76" s="22"/>
      <c r="N76" s="22"/>
      <c r="O76" s="22"/>
      <c r="P76" s="22"/>
      <c r="Q76" s="22"/>
      <c r="R76" s="22"/>
      <c r="S76" s="22"/>
    </row>
  </sheetData>
  <mergeCells count="2">
    <mergeCell ref="D3:J3"/>
    <mergeCell ref="D35:J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93F34-3943-4DE3-998B-F40323A93050}">
  <dimension ref="B2:L36"/>
  <sheetViews>
    <sheetView workbookViewId="0"/>
  </sheetViews>
  <sheetFormatPr defaultRowHeight="13.5"/>
  <sheetData>
    <row r="2" spans="2:12">
      <c r="B2" s="2" t="s">
        <v>68</v>
      </c>
      <c r="C2" s="2"/>
      <c r="D2" s="2"/>
      <c r="E2" s="2"/>
      <c r="F2" s="2"/>
      <c r="G2" s="2"/>
      <c r="H2" s="2" t="s">
        <v>69</v>
      </c>
      <c r="I2" s="2"/>
      <c r="J2" s="2"/>
      <c r="K2" s="2"/>
      <c r="L2" s="2"/>
    </row>
    <row r="3" spans="2:12">
      <c r="B3" s="2"/>
      <c r="C3" s="2" t="s">
        <v>5</v>
      </c>
      <c r="D3" s="2"/>
      <c r="E3" s="2"/>
      <c r="F3" s="2" t="s">
        <v>39</v>
      </c>
      <c r="G3" s="2"/>
      <c r="H3" s="2"/>
      <c r="I3" s="2" t="s">
        <v>5</v>
      </c>
      <c r="J3" s="2"/>
      <c r="K3" s="2"/>
      <c r="L3" s="2" t="s">
        <v>39</v>
      </c>
    </row>
    <row r="4" spans="2:12">
      <c r="B4" s="2" t="s">
        <v>70</v>
      </c>
      <c r="C4" s="2">
        <v>170</v>
      </c>
      <c r="D4" s="2"/>
      <c r="E4" s="2" t="s">
        <v>70</v>
      </c>
      <c r="F4" s="2">
        <v>153</v>
      </c>
      <c r="G4" s="2"/>
      <c r="H4" s="2" t="s">
        <v>70</v>
      </c>
      <c r="I4" s="2">
        <v>170</v>
      </c>
      <c r="J4" s="2"/>
      <c r="K4" s="2" t="s">
        <v>70</v>
      </c>
      <c r="L4" s="2">
        <v>153</v>
      </c>
    </row>
    <row r="5" spans="2:12">
      <c r="B5" s="2" t="s">
        <v>71</v>
      </c>
      <c r="C5" s="2">
        <v>33.5</v>
      </c>
      <c r="D5" s="2"/>
      <c r="E5" s="2" t="s">
        <v>9</v>
      </c>
      <c r="F5" s="6">
        <v>330</v>
      </c>
      <c r="G5" s="2"/>
      <c r="H5" s="2" t="s">
        <v>71</v>
      </c>
      <c r="I5" s="2">
        <v>33.5</v>
      </c>
      <c r="J5" s="2"/>
      <c r="K5" s="2" t="s">
        <v>9</v>
      </c>
      <c r="L5" s="6">
        <v>220</v>
      </c>
    </row>
    <row r="6" spans="2:12">
      <c r="B6" s="2" t="s">
        <v>9</v>
      </c>
      <c r="C6" s="6">
        <v>330</v>
      </c>
      <c r="D6" s="2"/>
      <c r="E6" s="2"/>
      <c r="F6" s="2">
        <f>SUM(F4:F5)</f>
        <v>483</v>
      </c>
      <c r="G6" s="2"/>
      <c r="H6" s="2" t="s">
        <v>9</v>
      </c>
      <c r="I6" s="6">
        <v>220</v>
      </c>
      <c r="J6" s="2"/>
      <c r="K6" s="2"/>
      <c r="L6" s="2">
        <f>SUM(L4:L5)</f>
        <v>373</v>
      </c>
    </row>
    <row r="7" spans="2:12">
      <c r="B7" s="2"/>
      <c r="C7" s="2">
        <f>SUM(C4:C6)</f>
        <v>533.5</v>
      </c>
      <c r="D7" s="2"/>
      <c r="E7" s="2"/>
      <c r="F7" s="2"/>
      <c r="G7" s="2"/>
      <c r="H7" s="2"/>
      <c r="I7" s="2">
        <f>SUM(I4:I6)</f>
        <v>423.5</v>
      </c>
      <c r="J7" s="2"/>
      <c r="K7" s="2"/>
      <c r="L7" s="2"/>
    </row>
    <row r="8" spans="2:12">
      <c r="B8" s="2"/>
      <c r="C8" s="2"/>
      <c r="D8" s="2"/>
      <c r="E8" s="2"/>
      <c r="F8" s="2" t="s">
        <v>40</v>
      </c>
      <c r="G8" s="2"/>
      <c r="H8" s="2"/>
      <c r="I8" s="2"/>
      <c r="J8" s="2"/>
      <c r="K8" s="2"/>
      <c r="L8" s="2" t="s">
        <v>40</v>
      </c>
    </row>
    <row r="9" spans="2:12">
      <c r="B9" s="2"/>
      <c r="C9" s="2" t="s">
        <v>72</v>
      </c>
      <c r="D9" s="2"/>
      <c r="E9" s="2" t="s">
        <v>70</v>
      </c>
      <c r="F9" s="2">
        <v>10</v>
      </c>
      <c r="G9" s="2"/>
      <c r="H9" s="2"/>
      <c r="I9" s="2" t="s">
        <v>72</v>
      </c>
      <c r="J9" s="2"/>
      <c r="K9" s="2" t="s">
        <v>70</v>
      </c>
      <c r="L9" s="2">
        <v>10</v>
      </c>
    </row>
    <row r="10" spans="2:12">
      <c r="B10" s="2" t="s">
        <v>70</v>
      </c>
      <c r="C10" s="2">
        <v>10</v>
      </c>
      <c r="D10" s="2"/>
      <c r="E10" s="2" t="s">
        <v>7</v>
      </c>
      <c r="F10" s="2">
        <v>300</v>
      </c>
      <c r="G10" s="2"/>
      <c r="H10" s="2" t="s">
        <v>70</v>
      </c>
      <c r="I10" s="2">
        <v>10</v>
      </c>
      <c r="J10" s="2"/>
      <c r="K10" s="2" t="s">
        <v>7</v>
      </c>
      <c r="L10" s="2">
        <v>300</v>
      </c>
    </row>
    <row r="11" spans="2:12">
      <c r="B11" s="2" t="s">
        <v>7</v>
      </c>
      <c r="C11" s="2">
        <v>300</v>
      </c>
      <c r="D11" s="2"/>
      <c r="E11" s="2" t="s">
        <v>9</v>
      </c>
      <c r="F11" s="6">
        <v>330</v>
      </c>
      <c r="G11" s="2"/>
      <c r="H11" s="2" t="s">
        <v>7</v>
      </c>
      <c r="I11" s="2">
        <v>300</v>
      </c>
      <c r="J11" s="2"/>
      <c r="K11" s="2" t="s">
        <v>9</v>
      </c>
      <c r="L11" s="6">
        <v>220</v>
      </c>
    </row>
    <row r="12" spans="2:12">
      <c r="B12" s="2" t="s">
        <v>9</v>
      </c>
      <c r="C12" s="6">
        <v>330</v>
      </c>
      <c r="D12" s="2"/>
      <c r="E12" s="2" t="s">
        <v>73</v>
      </c>
      <c r="F12" s="2">
        <v>15</v>
      </c>
      <c r="G12" s="2"/>
      <c r="H12" s="2" t="s">
        <v>9</v>
      </c>
      <c r="I12" s="6">
        <v>220</v>
      </c>
      <c r="J12" s="2"/>
      <c r="K12" s="2" t="s">
        <v>73</v>
      </c>
      <c r="L12" s="2">
        <v>15</v>
      </c>
    </row>
    <row r="13" spans="2:12">
      <c r="B13" s="2" t="s">
        <v>73</v>
      </c>
      <c r="C13" s="2">
        <v>15</v>
      </c>
      <c r="D13" s="2"/>
      <c r="E13" s="2" t="s">
        <v>74</v>
      </c>
      <c r="F13" s="6">
        <v>15</v>
      </c>
      <c r="G13" s="2"/>
      <c r="H13" s="2" t="s">
        <v>73</v>
      </c>
      <c r="I13" s="2">
        <v>15</v>
      </c>
      <c r="J13" s="2"/>
      <c r="K13" s="2" t="s">
        <v>74</v>
      </c>
      <c r="L13" s="6">
        <v>30</v>
      </c>
    </row>
    <row r="14" spans="2:12">
      <c r="B14" s="2"/>
      <c r="C14" s="2">
        <f>SUM(C10:C13)</f>
        <v>655</v>
      </c>
      <c r="D14" s="2"/>
      <c r="E14" s="2"/>
      <c r="F14" s="2">
        <f>SUM(F9:F12)</f>
        <v>655</v>
      </c>
      <c r="G14" s="2"/>
      <c r="H14" s="2"/>
      <c r="I14" s="2">
        <f>SUM(I10:I13)</f>
        <v>545</v>
      </c>
      <c r="J14" s="2"/>
      <c r="K14" s="2"/>
      <c r="L14" s="2">
        <f>SUM(L9:L12)</f>
        <v>545</v>
      </c>
    </row>
    <row r="15" spans="2: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>
      <c r="B16" s="2"/>
      <c r="C16" s="2" t="s">
        <v>17</v>
      </c>
      <c r="D16" s="2"/>
      <c r="E16" s="2"/>
      <c r="F16" s="2" t="s">
        <v>58</v>
      </c>
      <c r="G16" s="2"/>
      <c r="H16" s="2"/>
      <c r="I16" s="2" t="s">
        <v>17</v>
      </c>
      <c r="J16" s="2"/>
      <c r="K16" s="2"/>
      <c r="L16" s="2" t="s">
        <v>58</v>
      </c>
    </row>
    <row r="17" spans="2:12">
      <c r="B17" s="2" t="s">
        <v>74</v>
      </c>
      <c r="C17" s="6">
        <v>20</v>
      </c>
      <c r="D17" s="2"/>
      <c r="E17" s="2" t="s">
        <v>70</v>
      </c>
      <c r="F17" s="2">
        <v>9</v>
      </c>
      <c r="G17" s="2"/>
      <c r="H17" s="2" t="s">
        <v>74</v>
      </c>
      <c r="I17" s="6">
        <v>50</v>
      </c>
      <c r="J17" s="2"/>
      <c r="K17" s="2" t="s">
        <v>70</v>
      </c>
      <c r="L17" s="2">
        <v>9</v>
      </c>
    </row>
    <row r="18" spans="2:12">
      <c r="B18" s="2"/>
      <c r="C18" s="2">
        <f>SUM(C17)</f>
        <v>20</v>
      </c>
      <c r="D18" s="2"/>
      <c r="E18" s="2" t="s">
        <v>74</v>
      </c>
      <c r="F18" s="6">
        <v>0</v>
      </c>
      <c r="G18" s="2"/>
      <c r="H18" s="2"/>
      <c r="I18" s="2">
        <f>SUM(I17)</f>
        <v>50</v>
      </c>
      <c r="J18" s="2"/>
      <c r="K18" s="2" t="s">
        <v>74</v>
      </c>
      <c r="L18" s="6">
        <v>55</v>
      </c>
    </row>
    <row r="19" spans="2:12">
      <c r="B19" s="2"/>
      <c r="C19" s="2"/>
      <c r="D19" s="2"/>
      <c r="E19" s="2"/>
      <c r="F19" s="2">
        <f>SUM(F17:F18)</f>
        <v>9</v>
      </c>
      <c r="G19" s="2"/>
      <c r="H19" s="2"/>
      <c r="I19" s="2"/>
      <c r="J19" s="2"/>
      <c r="K19" s="2"/>
      <c r="L19" s="2">
        <f>SUM(L17:L18)</f>
        <v>64</v>
      </c>
    </row>
    <row r="20" spans="2:12">
      <c r="B20" s="2"/>
      <c r="C20" s="2" t="s">
        <v>18</v>
      </c>
      <c r="D20" s="2"/>
      <c r="E20" s="2"/>
      <c r="F20" s="2"/>
      <c r="G20" s="2"/>
      <c r="H20" s="2"/>
      <c r="I20" s="2" t="s">
        <v>18</v>
      </c>
      <c r="J20" s="2"/>
      <c r="K20" s="2"/>
      <c r="L20" s="2"/>
    </row>
    <row r="21" spans="2:12">
      <c r="B21" s="2" t="s">
        <v>7</v>
      </c>
      <c r="C21" s="2">
        <v>50</v>
      </c>
      <c r="D21" s="2"/>
      <c r="E21" s="2"/>
      <c r="F21" s="2" t="s">
        <v>59</v>
      </c>
      <c r="G21" s="2"/>
      <c r="H21" s="2" t="s">
        <v>7</v>
      </c>
      <c r="I21" s="2">
        <v>50</v>
      </c>
      <c r="J21" s="2"/>
      <c r="K21" s="2"/>
      <c r="L21" s="2" t="s">
        <v>59</v>
      </c>
    </row>
    <row r="22" spans="2:12">
      <c r="B22" s="2" t="s">
        <v>6</v>
      </c>
      <c r="C22" s="6">
        <v>45</v>
      </c>
      <c r="D22" s="2"/>
      <c r="E22" s="2" t="s">
        <v>7</v>
      </c>
      <c r="F22" s="2">
        <v>50</v>
      </c>
      <c r="G22" s="2"/>
      <c r="H22" s="2" t="s">
        <v>6</v>
      </c>
      <c r="I22" s="6">
        <v>30</v>
      </c>
      <c r="J22" s="2"/>
      <c r="K22" s="2" t="s">
        <v>7</v>
      </c>
      <c r="L22" s="2">
        <v>50</v>
      </c>
    </row>
    <row r="23" spans="2:12">
      <c r="B23" s="2"/>
      <c r="C23" s="2">
        <f>SUM(C21:C22)</f>
        <v>95</v>
      </c>
      <c r="D23" s="2"/>
      <c r="E23" s="2" t="s">
        <v>6</v>
      </c>
      <c r="F23" s="6">
        <v>45</v>
      </c>
      <c r="G23" s="2"/>
      <c r="H23" s="2"/>
      <c r="I23" s="2">
        <f>SUM(I21:I22)</f>
        <v>80</v>
      </c>
      <c r="J23" s="2"/>
      <c r="K23" s="2" t="s">
        <v>6</v>
      </c>
      <c r="L23" s="6">
        <v>30</v>
      </c>
    </row>
    <row r="24" spans="2:12">
      <c r="B24" s="2"/>
      <c r="C24" s="2"/>
      <c r="D24" s="2"/>
      <c r="E24" s="2" t="s">
        <v>73</v>
      </c>
      <c r="F24" s="2">
        <v>15</v>
      </c>
      <c r="G24" s="2"/>
      <c r="H24" s="2"/>
      <c r="I24" s="2"/>
      <c r="J24" s="2"/>
      <c r="K24" s="2" t="s">
        <v>73</v>
      </c>
      <c r="L24" s="2">
        <v>15</v>
      </c>
    </row>
    <row r="25" spans="2:12">
      <c r="B25" s="2"/>
      <c r="C25" s="2"/>
      <c r="D25" s="2"/>
      <c r="E25" s="2" t="s">
        <v>74</v>
      </c>
      <c r="F25" s="6">
        <v>20</v>
      </c>
      <c r="G25" s="2"/>
      <c r="H25" s="2"/>
      <c r="I25" s="2"/>
      <c r="J25" s="2"/>
      <c r="K25" s="2" t="s">
        <v>74</v>
      </c>
      <c r="L25" s="6">
        <v>35</v>
      </c>
    </row>
    <row r="26" spans="2:12">
      <c r="B26" s="2"/>
      <c r="C26" s="2"/>
      <c r="D26" s="2"/>
      <c r="E26" s="2"/>
      <c r="F26" s="2">
        <f>SUM(F22:F25)</f>
        <v>130</v>
      </c>
      <c r="G26" s="2"/>
      <c r="H26" s="2"/>
      <c r="I26" s="2"/>
      <c r="J26" s="2"/>
      <c r="K26" s="2"/>
      <c r="L26" s="2">
        <f>SUM(L22:L25)</f>
        <v>130</v>
      </c>
    </row>
    <row r="28" spans="2:12">
      <c r="B28" s="2" t="s">
        <v>75</v>
      </c>
      <c r="C28" s="2"/>
    </row>
    <row r="29" spans="2:12">
      <c r="B29" s="2"/>
      <c r="C29" s="2"/>
    </row>
    <row r="30" spans="2:12">
      <c r="B30" s="2" t="s">
        <v>76</v>
      </c>
      <c r="C30" s="2" t="s">
        <v>77</v>
      </c>
    </row>
    <row r="31" spans="2:12">
      <c r="B31" s="2" t="s">
        <v>78</v>
      </c>
      <c r="C31" s="2" t="s">
        <v>79</v>
      </c>
    </row>
    <row r="32" spans="2:12">
      <c r="B32" s="2" t="s">
        <v>80</v>
      </c>
      <c r="C32" s="2" t="s">
        <v>81</v>
      </c>
    </row>
    <row r="33" spans="2:3">
      <c r="B33" s="2"/>
      <c r="C33" s="2"/>
    </row>
    <row r="34" spans="2:3">
      <c r="B34" s="2" t="s">
        <v>82</v>
      </c>
      <c r="C34" s="2" t="s">
        <v>83</v>
      </c>
    </row>
    <row r="35" spans="2:3">
      <c r="B35" s="2" t="s">
        <v>84</v>
      </c>
      <c r="C35" s="2" t="s">
        <v>79</v>
      </c>
    </row>
    <row r="36" spans="2:3">
      <c r="B36" s="2" t="s">
        <v>85</v>
      </c>
      <c r="C36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OKUMURA TOMOKI</cp:lastModifiedBy>
  <cp:revision/>
  <dcterms:created xsi:type="dcterms:W3CDTF">2020-03-08T11:48:58Z</dcterms:created>
  <dcterms:modified xsi:type="dcterms:W3CDTF">2020-05-14T10:40:44Z</dcterms:modified>
  <cp:category/>
  <cp:contentStatus/>
</cp:coreProperties>
</file>