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04"/>
  <workbookPr defaultThemeVersion="166925"/>
  <xr:revisionPtr revIDLastSave="0" documentId="8_{178C4739-D070-45AA-81DC-7ECB79ED3C10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" l="1"/>
  <c r="Q37" i="1" l="1"/>
  <c r="D57" i="1"/>
  <c r="D26" i="1"/>
  <c r="M6" i="1"/>
  <c r="G47" i="1"/>
  <c r="Q6" i="1"/>
  <c r="G16" i="1"/>
  <c r="C47" i="1"/>
  <c r="B47" i="1"/>
  <c r="A47" i="1"/>
  <c r="B50" i="1" s="1"/>
  <c r="B51" i="1" s="1"/>
  <c r="B52" i="1" s="1"/>
  <c r="C57" i="1"/>
  <c r="A57" i="1"/>
  <c r="L6" i="1"/>
  <c r="L37" i="1"/>
  <c r="J37" i="1"/>
  <c r="C37" i="1"/>
  <c r="B37" i="1"/>
  <c r="A37" i="1"/>
  <c r="B40" i="1" l="1"/>
  <c r="C40" i="1" s="1"/>
  <c r="C41" i="1" s="1"/>
  <c r="C42" i="1"/>
  <c r="C62" i="1" s="1"/>
  <c r="B41" i="1"/>
  <c r="D40" i="1"/>
  <c r="C60" i="1"/>
  <c r="D60" i="1" s="1"/>
  <c r="B60" i="1"/>
  <c r="J6" i="1"/>
  <c r="A26" i="1"/>
  <c r="C16" i="1"/>
  <c r="C26" i="1"/>
  <c r="C6" i="1"/>
  <c r="D62" i="1" l="1"/>
  <c r="D63" i="1"/>
  <c r="B61" i="1"/>
  <c r="B16" i="1"/>
  <c r="A16" i="1"/>
  <c r="B19" i="1" s="1"/>
  <c r="B20" i="1" s="1"/>
  <c r="B21" i="1" s="1"/>
  <c r="A6" i="1"/>
  <c r="B6" i="1"/>
  <c r="B9" i="1" s="1"/>
  <c r="C9" i="1" s="1"/>
  <c r="C10" i="1" l="1"/>
  <c r="B10" i="1"/>
  <c r="C11" i="1"/>
  <c r="E9" i="1" s="1"/>
  <c r="C30" i="1"/>
  <c r="C29" i="1"/>
  <c r="D9" i="1"/>
  <c r="B30" i="1"/>
  <c r="B29" i="1"/>
  <c r="D29" i="1"/>
  <c r="C61" i="1"/>
  <c r="D61" i="1" s="1"/>
  <c r="D30" i="1"/>
  <c r="E40" i="1" l="1"/>
  <c r="C31" i="1"/>
  <c r="D31" i="1" l="1"/>
  <c r="D32" i="1"/>
</calcChain>
</file>

<file path=xl/sharedStrings.xml><?xml version="1.0" encoding="utf-8"?>
<sst xmlns="http://schemas.openxmlformats.org/spreadsheetml/2006/main" count="140" uniqueCount="63">
  <si>
    <t>ビビッド戦争シミュレータ</t>
  </si>
  <si>
    <t>■与ダメ計算式(自)</t>
  </si>
  <si>
    <t>↓英雄スキルと天賦兵種攻撃は除く</t>
  </si>
  <si>
    <t>素ダメ</t>
  </si>
  <si>
    <t>スタック数</t>
  </si>
  <si>
    <t>全種攻撃</t>
  </si>
  <si>
    <t>兵種攻撃</t>
  </si>
  <si>
    <t>兵種相性</t>
  </si>
  <si>
    <t>部隊攻撃①</t>
  </si>
  <si>
    <t>部隊攻撃②</t>
  </si>
  <si>
    <t>英雄スキル</t>
  </si>
  <si>
    <t>天賦兵種攻撃</t>
  </si>
  <si>
    <t>全種ダメ増</t>
  </si>
  <si>
    <t>兵種ダメ増</t>
  </si>
  <si>
    <t>攻撃対象</t>
  </si>
  <si>
    <t>ハンク系</t>
  </si>
  <si>
    <t>スキル</t>
  </si>
  <si>
    <t>追加攻撃</t>
  </si>
  <si>
    <t>対象数</t>
  </si>
  <si>
    <t>確率</t>
  </si>
  <si>
    <t>理論値</t>
  </si>
  <si>
    <t>期待値</t>
  </si>
  <si>
    <t>期待値2</t>
  </si>
  <si>
    <t>BOSSダメ</t>
  </si>
  <si>
    <t>通常</t>
  </si>
  <si>
    <t>追加</t>
  </si>
  <si>
    <t>総合</t>
  </si>
  <si>
    <t>-</t>
  </si>
  <si>
    <t>■生命計算式(敵)</t>
  </si>
  <si>
    <t>レベル</t>
  </si>
  <si>
    <t>攻撃</t>
  </si>
  <si>
    <t>生命</t>
  </si>
  <si>
    <t>素HP</t>
  </si>
  <si>
    <t>全種生命</t>
  </si>
  <si>
    <t>兵種生命</t>
  </si>
  <si>
    <t>部隊生命①</t>
  </si>
  <si>
    <t>部隊生命②</t>
  </si>
  <si>
    <t>ポーラ系</t>
  </si>
  <si>
    <t>Lv80</t>
  </si>
  <si>
    <t>Lv81</t>
  </si>
  <si>
    <t>Lv82</t>
  </si>
  <si>
    <t>英雄</t>
  </si>
  <si>
    <t>スキル値</t>
  </si>
  <si>
    <t>部隊攻撃</t>
  </si>
  <si>
    <t>部隊生命</t>
  </si>
  <si>
    <t>ユニット</t>
  </si>
  <si>
    <t>ハンク</t>
  </si>
  <si>
    <t>スタック</t>
  </si>
  <si>
    <t>ベアトリス</t>
  </si>
  <si>
    <t>ライン</t>
  </si>
  <si>
    <t>ゴジコ</t>
  </si>
  <si>
    <t>コーデリア</t>
  </si>
  <si>
    <t>■被ダメ計算式(敵)</t>
  </si>
  <si>
    <t>全種ダメ減</t>
  </si>
  <si>
    <t>兵種ダメ減</t>
  </si>
  <si>
    <t>メリル系</t>
  </si>
  <si>
    <t>※Lv80NPCの与ダメ…615</t>
  </si>
  <si>
    <t>被害数</t>
  </si>
  <si>
    <t>全滅まで</t>
  </si>
  <si>
    <t>ターン</t>
  </si>
  <si>
    <t>■与ダメ計算式(敵)</t>
  </si>
  <si>
    <t>■生命計算式(自)</t>
  </si>
  <si>
    <t>■被ダメ計算式(自)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</si>
</sst>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);[Red]\(0.00\)"/>
  </numFmts>
  <fonts count="4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sz val="11"/>
      <color rgb="FFFFFFF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305496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76" fontId="0" fillId="0" borderId="0" xfId="0" applyNumberFormat="1"/>
    <xf numFmtId="176" fontId="0" fillId="3" borderId="0" xfId="0" applyNumberFormat="1" applyFill="1"/>
    <xf numFmtId="177" fontId="0" fillId="0" borderId="0" xfId="0" applyNumberFormat="1"/>
    <xf numFmtId="176" fontId="0" fillId="0" borderId="1" xfId="0" applyNumberFormat="1" applyBorder="1"/>
    <xf numFmtId="176" fontId="0" fillId="0" borderId="0" xfId="0" applyNumberFormat="1" applyBorder="1"/>
    <xf numFmtId="176" fontId="0" fillId="0" borderId="1" xfId="0" applyNumberFormat="1" applyBorder="1" applyAlignment="1">
      <alignment horizontal="center"/>
    </xf>
    <xf numFmtId="176" fontId="0" fillId="4" borderId="0" xfId="0" applyNumberFormat="1" applyFill="1"/>
    <xf numFmtId="176" fontId="0" fillId="5" borderId="0" xfId="0" applyNumberFormat="1" applyFill="1"/>
    <xf numFmtId="176" fontId="0" fillId="2" borderId="0" xfId="0" applyNumberFormat="1" applyFill="1"/>
    <xf numFmtId="176" fontId="0" fillId="9" borderId="0" xfId="0" applyNumberFormat="1" applyFill="1"/>
    <xf numFmtId="176" fontId="0" fillId="8" borderId="0" xfId="0" applyNumberFormat="1" applyFill="1"/>
    <xf numFmtId="176" fontId="0" fillId="6" borderId="0" xfId="0" applyNumberFormat="1" applyFill="1"/>
    <xf numFmtId="176" fontId="2" fillId="7" borderId="1" xfId="0" applyNumberFormat="1" applyFont="1" applyFill="1" applyBorder="1"/>
    <xf numFmtId="176" fontId="0" fillId="0" borderId="0" xfId="0" applyNumberFormat="1" applyBorder="1" applyAlignment="1">
      <alignment horizontal="center"/>
    </xf>
    <xf numFmtId="176" fontId="2" fillId="10" borderId="1" xfId="0" applyNumberFormat="1" applyFont="1" applyFill="1" applyBorder="1"/>
    <xf numFmtId="176" fontId="2" fillId="11" borderId="1" xfId="0" applyNumberFormat="1" applyFont="1" applyFill="1" applyBorder="1"/>
    <xf numFmtId="176" fontId="2" fillId="11" borderId="3" xfId="0" applyNumberFormat="1" applyFont="1" applyFill="1" applyBorder="1"/>
    <xf numFmtId="176" fontId="0" fillId="0" borderId="3" xfId="0" applyNumberFormat="1" applyBorder="1"/>
    <xf numFmtId="176" fontId="0" fillId="0" borderId="2" xfId="0" applyNumberFormat="1" applyBorder="1"/>
    <xf numFmtId="176" fontId="0" fillId="0" borderId="4" xfId="0" applyNumberFormat="1" applyBorder="1"/>
    <xf numFmtId="176" fontId="3" fillId="0" borderId="0" xfId="0" applyNumberFormat="1" applyFont="1"/>
    <xf numFmtId="177" fontId="1" fillId="0" borderId="0" xfId="0" applyNumberFormat="1" applyFont="1"/>
    <xf numFmtId="177" fontId="0" fillId="3" borderId="0" xfId="0" applyNumberFormat="1" applyFill="1"/>
    <xf numFmtId="177" fontId="2" fillId="7" borderId="1" xfId="0" applyNumberFormat="1" applyFont="1" applyFill="1" applyBorder="1"/>
    <xf numFmtId="177" fontId="0" fillId="0" borderId="1" xfId="0" applyNumberFormat="1" applyBorder="1"/>
    <xf numFmtId="177" fontId="0" fillId="0" borderId="0" xfId="0" applyNumberFormat="1" applyBorder="1" applyAlignment="1">
      <alignment horizontal="center"/>
    </xf>
    <xf numFmtId="177" fontId="3" fillId="0" borderId="0" xfId="0" applyNumberFormat="1" applyFont="1"/>
    <xf numFmtId="176" fontId="2" fillId="7" borderId="1" xfId="0" applyNumberFormat="1" applyFont="1" applyFill="1" applyBorder="1" applyAlignment="1">
      <alignment horizontal="left"/>
    </xf>
    <xf numFmtId="176" fontId="2" fillId="7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3"/>
  <sheetViews>
    <sheetView tabSelected="1" topLeftCell="A28" workbookViewId="0">
      <selection activeCell="A60" sqref="A60:XFD60"/>
    </sheetView>
  </sheetViews>
  <sheetFormatPr defaultRowHeight="13.5"/>
  <cols>
    <col min="1" max="1" width="7.125" style="1" customWidth="1"/>
    <col min="2" max="2" width="9.5" style="1" bestFit="1" customWidth="1"/>
    <col min="3" max="3" width="9.875" style="1" customWidth="1"/>
    <col min="4" max="4" width="9.125" style="1" bestFit="1" customWidth="1"/>
    <col min="5" max="7" width="11.125" style="1" bestFit="1" customWidth="1"/>
    <col min="8" max="8" width="11.125" style="1" customWidth="1"/>
    <col min="9" max="9" width="13.125" style="1" bestFit="1" customWidth="1"/>
    <col min="10" max="11" width="10.375" style="1" bestFit="1" customWidth="1"/>
    <col min="12" max="16" width="10.25" style="1" customWidth="1"/>
    <col min="17" max="19" width="9" style="1"/>
    <col min="20" max="20" width="10.25" style="1" customWidth="1"/>
    <col min="21" max="23" width="9" style="1"/>
    <col min="24" max="24" width="10.25" style="1" customWidth="1"/>
    <col min="25" max="25" width="9" style="1"/>
    <col min="26" max="26" width="6.875" style="1" bestFit="1" customWidth="1"/>
    <col min="27" max="27" width="7.25" style="1" bestFit="1" customWidth="1"/>
    <col min="28" max="28" width="7.375" style="1" customWidth="1"/>
    <col min="29" max="16384" width="9" style="1"/>
  </cols>
  <sheetData>
    <row r="1" spans="1:24" ht="18.75">
      <c r="A1" s="22" t="s">
        <v>0</v>
      </c>
    </row>
    <row r="2" spans="1:24">
      <c r="A2" s="3"/>
    </row>
    <row r="3" spans="1:24">
      <c r="A3" s="3" t="s">
        <v>1</v>
      </c>
      <c r="D3" s="1" t="s">
        <v>2</v>
      </c>
    </row>
    <row r="4" spans="1:24">
      <c r="A4" s="3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16</v>
      </c>
      <c r="U4" s="1" t="s">
        <v>17</v>
      </c>
      <c r="V4" s="1" t="s">
        <v>18</v>
      </c>
      <c r="W4" s="1" t="s">
        <v>19</v>
      </c>
      <c r="X4" s="1" t="s">
        <v>16</v>
      </c>
    </row>
    <row r="5" spans="1:24">
      <c r="A5" s="23">
        <v>0.65</v>
      </c>
      <c r="B5" s="7">
        <v>11.55</v>
      </c>
      <c r="C5" s="8">
        <v>403.5</v>
      </c>
      <c r="D5" s="8">
        <v>325</v>
      </c>
      <c r="E5" s="8"/>
      <c r="F5" s="8">
        <v>76.591999999999999</v>
      </c>
      <c r="G5" s="8">
        <v>68.680000000000007</v>
      </c>
      <c r="H5" s="8"/>
      <c r="I5" s="8">
        <v>220</v>
      </c>
      <c r="J5" s="9"/>
      <c r="K5" s="9">
        <v>77.5</v>
      </c>
      <c r="L5" s="10">
        <v>40</v>
      </c>
      <c r="M5" s="11">
        <v>70.599999999999994</v>
      </c>
      <c r="N5" s="11"/>
      <c r="O5" s="7"/>
      <c r="P5" s="7"/>
      <c r="Q5" s="12">
        <v>131.5</v>
      </c>
      <c r="R5" s="12">
        <v>1</v>
      </c>
      <c r="S5" s="12">
        <v>30</v>
      </c>
      <c r="T5" s="12"/>
      <c r="U5" s="2"/>
      <c r="V5" s="2"/>
      <c r="W5" s="2"/>
      <c r="X5" s="2"/>
    </row>
    <row r="6" spans="1:24">
      <c r="A6" s="3">
        <f>A5</f>
        <v>0.65</v>
      </c>
      <c r="B6" s="1">
        <f>B5</f>
        <v>11.55</v>
      </c>
      <c r="C6" s="1">
        <f>(C5+D5*2+E5+F5+G5+H5+I5+100)/100</f>
        <v>15.187720000000002</v>
      </c>
      <c r="J6" s="1">
        <f>(J5+K5+100)/100</f>
        <v>1.7749999999999999</v>
      </c>
      <c r="L6" s="1">
        <f>L5/100</f>
        <v>0.4</v>
      </c>
      <c r="M6" s="1">
        <f>(M5*(1+N5/100)+O5*(1+P5/100)+100)/100</f>
        <v>1.706</v>
      </c>
      <c r="Q6" s="1">
        <f>(100+Q5*R5*(S5*(1+T5/100))/100+U5*V5*(W5*(1+X5/100))/100)/100</f>
        <v>1.3944999999999999</v>
      </c>
    </row>
    <row r="7" spans="1:24">
      <c r="A7" s="3"/>
    </row>
    <row r="8" spans="1:24">
      <c r="A8" s="24"/>
      <c r="B8" s="29" t="s">
        <v>20</v>
      </c>
      <c r="C8" s="29" t="s">
        <v>21</v>
      </c>
      <c r="D8" s="29" t="s">
        <v>22</v>
      </c>
      <c r="E8" s="29" t="s">
        <v>23</v>
      </c>
    </row>
    <row r="9" spans="1:24">
      <c r="A9" s="24" t="s">
        <v>24</v>
      </c>
      <c r="B9" s="4">
        <f>A6*B6*C6*J6*L6*M6</f>
        <v>138.11005503695404</v>
      </c>
      <c r="C9" s="4">
        <f>B9/L6</f>
        <v>345.27513759238508</v>
      </c>
      <c r="D9" s="4">
        <f>IF(L5=40,B9*3,IF(L5=55,B9*2,B9))</f>
        <v>414.33016511086214</v>
      </c>
      <c r="E9" s="25">
        <f>((C11*324)*1.05)/1000000*5</f>
        <v>0.81900799111276024</v>
      </c>
    </row>
    <row r="10" spans="1:24">
      <c r="A10" s="24" t="s">
        <v>25</v>
      </c>
      <c r="B10" s="4">
        <f>C9*Q5/100+B9/L6*U5/100</f>
        <v>454.03680593398639</v>
      </c>
      <c r="C10" s="4">
        <f>C9*(Q6-1)</f>
        <v>136.21104178019587</v>
      </c>
    </row>
    <row r="11" spans="1:24">
      <c r="A11" s="24" t="s">
        <v>26</v>
      </c>
      <c r="B11" s="6" t="s">
        <v>27</v>
      </c>
      <c r="C11" s="4">
        <f>C9+C10</f>
        <v>481.48617937258098</v>
      </c>
    </row>
    <row r="12" spans="1:24">
      <c r="A12" s="26"/>
      <c r="B12" s="14"/>
      <c r="C12" s="5"/>
    </row>
    <row r="13" spans="1:24">
      <c r="A13" s="3" t="s">
        <v>28</v>
      </c>
      <c r="M13" s="15" t="s">
        <v>29</v>
      </c>
      <c r="N13" s="15" t="s">
        <v>30</v>
      </c>
      <c r="O13" s="15" t="s">
        <v>31</v>
      </c>
    </row>
    <row r="14" spans="1:24">
      <c r="A14" s="3" t="s">
        <v>32</v>
      </c>
      <c r="B14" s="1" t="s">
        <v>4</v>
      </c>
      <c r="C14" s="1" t="s">
        <v>33</v>
      </c>
      <c r="D14" s="1" t="s">
        <v>34</v>
      </c>
      <c r="E14" s="1" t="s">
        <v>35</v>
      </c>
      <c r="F14" s="1" t="s">
        <v>36</v>
      </c>
      <c r="G14" s="1" t="s">
        <v>37</v>
      </c>
      <c r="H14" s="1" t="s">
        <v>16</v>
      </c>
      <c r="M14" s="4" t="s">
        <v>38</v>
      </c>
      <c r="N14" s="25">
        <v>0.65</v>
      </c>
      <c r="O14" s="25">
        <v>2.6</v>
      </c>
    </row>
    <row r="15" spans="1:24">
      <c r="A15" s="23">
        <v>2.6</v>
      </c>
      <c r="B15" s="7">
        <v>11.55</v>
      </c>
      <c r="C15" s="8">
        <v>343</v>
      </c>
      <c r="D15" s="8">
        <v>560</v>
      </c>
      <c r="E15" s="8">
        <v>43.2</v>
      </c>
      <c r="F15" s="8">
        <v>28.28</v>
      </c>
      <c r="G15" s="11">
        <v>27.8</v>
      </c>
      <c r="H15" s="11"/>
      <c r="M15" s="4" t="s">
        <v>39</v>
      </c>
      <c r="N15" s="25">
        <v>0.76</v>
      </c>
      <c r="O15" s="25">
        <v>2.95</v>
      </c>
    </row>
    <row r="16" spans="1:24">
      <c r="A16" s="3">
        <f>A15</f>
        <v>2.6</v>
      </c>
      <c r="B16" s="1">
        <f>B15</f>
        <v>11.55</v>
      </c>
      <c r="C16" s="1">
        <f>(C15+D15+E15+F15+100)/100</f>
        <v>10.7448</v>
      </c>
      <c r="G16" s="1">
        <f>(G15*(1+H15/100)+100)/100</f>
        <v>1.278</v>
      </c>
      <c r="M16" s="4" t="s">
        <v>40</v>
      </c>
      <c r="N16" s="25"/>
      <c r="O16" s="25">
        <v>3.45</v>
      </c>
    </row>
    <row r="17" spans="1:16">
      <c r="A17" s="3"/>
    </row>
    <row r="18" spans="1:16">
      <c r="A18" s="24"/>
      <c r="B18" s="13" t="s">
        <v>20</v>
      </c>
      <c r="M18" s="16" t="s">
        <v>41</v>
      </c>
      <c r="N18" s="17" t="s">
        <v>42</v>
      </c>
      <c r="O18" s="16" t="s">
        <v>43</v>
      </c>
      <c r="P18" s="16" t="s">
        <v>44</v>
      </c>
    </row>
    <row r="19" spans="1:16">
      <c r="A19" s="24" t="s">
        <v>45</v>
      </c>
      <c r="B19" s="4">
        <f>A16*C16*G16</f>
        <v>35.702821440000001</v>
      </c>
      <c r="M19" s="4" t="s">
        <v>46</v>
      </c>
      <c r="N19" s="18">
        <v>70.599999999999994</v>
      </c>
      <c r="O19" s="25">
        <v>76.591999999999999</v>
      </c>
      <c r="P19" s="25">
        <v>20.367999999999999</v>
      </c>
    </row>
    <row r="20" spans="1:16">
      <c r="A20" s="24" t="s">
        <v>47</v>
      </c>
      <c r="B20" s="4">
        <f>B19*B16</f>
        <v>412.36758763200004</v>
      </c>
      <c r="M20" s="19" t="s">
        <v>48</v>
      </c>
      <c r="N20" s="20">
        <v>27.8</v>
      </c>
      <c r="O20" s="25">
        <v>52.8</v>
      </c>
      <c r="P20" s="25">
        <v>43.2</v>
      </c>
    </row>
    <row r="21" spans="1:16">
      <c r="A21" s="24" t="s">
        <v>49</v>
      </c>
      <c r="B21" s="4">
        <f>B20*9</f>
        <v>3711.3082886880002</v>
      </c>
      <c r="M21" s="4" t="s">
        <v>50</v>
      </c>
      <c r="N21" s="18">
        <v>83.2</v>
      </c>
      <c r="O21" s="25">
        <v>68.680000000000007</v>
      </c>
      <c r="P21" s="25">
        <v>28.28</v>
      </c>
    </row>
    <row r="22" spans="1:16">
      <c r="A22" s="3"/>
      <c r="M22" s="4" t="s">
        <v>51</v>
      </c>
      <c r="N22" s="18">
        <v>131.5</v>
      </c>
      <c r="O22" s="25">
        <v>68.680000000000007</v>
      </c>
      <c r="P22" s="25">
        <v>28.28</v>
      </c>
    </row>
    <row r="23" spans="1:16">
      <c r="A23" s="3" t="s">
        <v>52</v>
      </c>
    </row>
    <row r="24" spans="1:16">
      <c r="A24" s="1" t="s">
        <v>53</v>
      </c>
      <c r="B24" s="1" t="s">
        <v>54</v>
      </c>
      <c r="C24" s="1" t="s">
        <v>7</v>
      </c>
      <c r="D24" s="1" t="s">
        <v>55</v>
      </c>
      <c r="E24" s="1" t="s">
        <v>16</v>
      </c>
      <c r="M24" s="1" t="s">
        <v>56</v>
      </c>
    </row>
    <row r="25" spans="1:16">
      <c r="A25" s="9"/>
      <c r="B25" s="9">
        <v>95</v>
      </c>
      <c r="C25" s="8"/>
      <c r="D25" s="11"/>
      <c r="E25" s="11"/>
    </row>
    <row r="26" spans="1:16">
      <c r="A26" s="1">
        <f>100/(A25+B25+100)</f>
        <v>0.51282051282051277</v>
      </c>
      <c r="C26" s="1">
        <f>100/(C25+100)</f>
        <v>1</v>
      </c>
      <c r="D26" s="1">
        <f>(D25*(1+E25/100)+100)/100</f>
        <v>1</v>
      </c>
    </row>
    <row r="27" spans="1:16">
      <c r="A27" s="3"/>
    </row>
    <row r="28" spans="1:16">
      <c r="A28" s="24"/>
      <c r="B28" s="13" t="s">
        <v>20</v>
      </c>
      <c r="C28" s="13" t="s">
        <v>21</v>
      </c>
      <c r="D28" s="13" t="s">
        <v>57</v>
      </c>
    </row>
    <row r="29" spans="1:16">
      <c r="A29" s="24" t="s">
        <v>24</v>
      </c>
      <c r="B29" s="4">
        <f>B9*A26*C26*D26</f>
        <v>70.825669249720008</v>
      </c>
      <c r="C29" s="4">
        <f>C9*A26*C26*D26</f>
        <v>177.06417312430003</v>
      </c>
      <c r="D29" s="4">
        <f>C29/B19</f>
        <v>4.9593888097013101</v>
      </c>
    </row>
    <row r="30" spans="1:16">
      <c r="A30" s="24" t="s">
        <v>25</v>
      </c>
      <c r="B30" s="4">
        <f>B10*A26*C26*D26</f>
        <v>232.83938765845454</v>
      </c>
      <c r="C30" s="4">
        <f>C10*A26*C26*D26</f>
        <v>69.851816297536331</v>
      </c>
      <c r="D30" s="4">
        <f>C30/B19</f>
        <v>1.9564788854271662</v>
      </c>
    </row>
    <row r="31" spans="1:16">
      <c r="A31" s="24" t="s">
        <v>26</v>
      </c>
      <c r="B31" s="6" t="s">
        <v>27</v>
      </c>
      <c r="C31" s="4">
        <f>C11*A26*C26*D26</f>
        <v>246.91598942183637</v>
      </c>
      <c r="D31" s="4">
        <f>C31/B19</f>
        <v>6.915867695128477</v>
      </c>
    </row>
    <row r="32" spans="1:16">
      <c r="C32" s="1" t="s">
        <v>58</v>
      </c>
      <c r="D32" s="1">
        <f>B21/C31</f>
        <v>15.030651912734273</v>
      </c>
      <c r="E32" s="1" t="s">
        <v>59</v>
      </c>
    </row>
    <row r="33" spans="1:24">
      <c r="A33" s="3"/>
    </row>
    <row r="34" spans="1:24" s="21" customFormat="1">
      <c r="A34" s="27" t="s">
        <v>60</v>
      </c>
      <c r="D34" s="21" t="s">
        <v>2</v>
      </c>
    </row>
    <row r="35" spans="1:24" s="21" customFormat="1">
      <c r="A35" s="27" t="s">
        <v>3</v>
      </c>
      <c r="B35" s="21" t="s">
        <v>4</v>
      </c>
      <c r="C35" s="21" t="s">
        <v>5</v>
      </c>
      <c r="D35" s="21" t="s">
        <v>6</v>
      </c>
      <c r="E35" s="21" t="s">
        <v>7</v>
      </c>
      <c r="F35" s="21" t="s">
        <v>8</v>
      </c>
      <c r="G35" s="21" t="s">
        <v>9</v>
      </c>
      <c r="H35" s="21" t="s">
        <v>10</v>
      </c>
      <c r="I35" s="21" t="s">
        <v>11</v>
      </c>
      <c r="J35" s="21" t="s">
        <v>12</v>
      </c>
      <c r="K35" s="21" t="s">
        <v>13</v>
      </c>
      <c r="L35" s="21" t="s">
        <v>14</v>
      </c>
      <c r="M35" s="21" t="s">
        <v>15</v>
      </c>
      <c r="N35" s="21" t="s">
        <v>16</v>
      </c>
      <c r="O35" s="21" t="s">
        <v>15</v>
      </c>
      <c r="P35" s="21" t="s">
        <v>16</v>
      </c>
      <c r="Q35" s="21" t="s">
        <v>17</v>
      </c>
      <c r="R35" s="21" t="s">
        <v>18</v>
      </c>
      <c r="S35" s="21" t="s">
        <v>19</v>
      </c>
      <c r="T35" s="21" t="s">
        <v>16</v>
      </c>
      <c r="U35" s="21" t="s">
        <v>17</v>
      </c>
      <c r="V35" s="21" t="s">
        <v>18</v>
      </c>
      <c r="W35" s="21" t="s">
        <v>19</v>
      </c>
      <c r="X35" s="21" t="s">
        <v>16</v>
      </c>
    </row>
    <row r="36" spans="1:24">
      <c r="A36" s="23">
        <v>0.65</v>
      </c>
      <c r="B36" s="7">
        <v>11.55</v>
      </c>
      <c r="C36" s="8">
        <v>403.5</v>
      </c>
      <c r="D36" s="8">
        <v>325</v>
      </c>
      <c r="E36" s="8"/>
      <c r="F36" s="8">
        <v>52.8</v>
      </c>
      <c r="G36" s="8">
        <v>68.680000000000007</v>
      </c>
      <c r="H36" s="8"/>
      <c r="I36" s="8">
        <v>220</v>
      </c>
      <c r="J36" s="9"/>
      <c r="K36" s="9">
        <v>77.5</v>
      </c>
      <c r="L36" s="10">
        <v>40</v>
      </c>
      <c r="M36" s="11">
        <v>70.599999999999994</v>
      </c>
      <c r="N36" s="11"/>
      <c r="O36" s="7">
        <v>27.8</v>
      </c>
      <c r="P36" s="7"/>
      <c r="Q36" s="12"/>
      <c r="R36" s="12"/>
      <c r="S36" s="12"/>
      <c r="T36" s="12"/>
      <c r="U36" s="2"/>
      <c r="V36" s="2"/>
      <c r="W36" s="2"/>
      <c r="X36" s="2"/>
    </row>
    <row r="37" spans="1:24">
      <c r="A37" s="3">
        <f>A36</f>
        <v>0.65</v>
      </c>
      <c r="B37" s="1">
        <f>B36</f>
        <v>11.55</v>
      </c>
      <c r="C37" s="1">
        <f>(C36+D36*2+E36+F36+G36+H36+I36+100)/100</f>
        <v>14.9498</v>
      </c>
      <c r="J37" s="1">
        <f>(J36+K36+100)/100</f>
        <v>1.7749999999999999</v>
      </c>
      <c r="L37" s="1">
        <f>L36/100</f>
        <v>0.4</v>
      </c>
      <c r="M37" s="1">
        <f>(M36*(1+N36/100)+O36*(1+P36/100)+100)/100</f>
        <v>1.9839999999999998</v>
      </c>
      <c r="Q37" s="1">
        <f>(100+Q36*R36*(S36*(1+T36/100))/100+U36*V36*(W36*(1+X36/100))/100)/100</f>
        <v>1</v>
      </c>
    </row>
    <row r="38" spans="1:24">
      <c r="A38" s="3"/>
    </row>
    <row r="39" spans="1:24">
      <c r="A39" s="24"/>
      <c r="B39" s="28" t="s">
        <v>20</v>
      </c>
      <c r="C39" s="28" t="s">
        <v>21</v>
      </c>
      <c r="D39" s="28" t="s">
        <v>22</v>
      </c>
      <c r="E39" s="28" t="s">
        <v>23</v>
      </c>
    </row>
    <row r="40" spans="1:24">
      <c r="A40" s="24" t="s">
        <v>24</v>
      </c>
      <c r="B40" s="4">
        <f>A37*B37*C37*J37*L37*M37</f>
        <v>158.09958868703998</v>
      </c>
      <c r="C40" s="4">
        <f>B40/L37</f>
        <v>395.24897171759994</v>
      </c>
      <c r="D40" s="4">
        <f>IF(L36=40,B40*3,IF(L36=55,B40*2,B40))</f>
        <v>474.29876606111998</v>
      </c>
      <c r="E40" s="25">
        <f>((C42*324)*1.05)/1000000*5</f>
        <v>0.67231850089163758</v>
      </c>
    </row>
    <row r="41" spans="1:24">
      <c r="A41" s="24" t="s">
        <v>25</v>
      </c>
      <c r="B41" s="4">
        <f>C40*Q36/100+B40/L37*U36/100</f>
        <v>0</v>
      </c>
      <c r="C41" s="4">
        <f>C40*(Q37-1)</f>
        <v>0</v>
      </c>
    </row>
    <row r="42" spans="1:24">
      <c r="A42" s="24" t="s">
        <v>26</v>
      </c>
      <c r="B42" s="6" t="s">
        <v>27</v>
      </c>
      <c r="C42" s="4">
        <f>C40+C41</f>
        <v>395.24897171759994</v>
      </c>
    </row>
    <row r="43" spans="1:24">
      <c r="A43" s="26"/>
      <c r="B43" s="14"/>
      <c r="C43" s="5"/>
    </row>
    <row r="44" spans="1:24" s="21" customFormat="1">
      <c r="A44" s="27" t="s">
        <v>61</v>
      </c>
    </row>
    <row r="45" spans="1:24" s="21" customFormat="1">
      <c r="A45" s="27" t="s">
        <v>32</v>
      </c>
      <c r="B45" s="21" t="s">
        <v>4</v>
      </c>
      <c r="C45" s="21" t="s">
        <v>33</v>
      </c>
      <c r="D45" s="21" t="s">
        <v>34</v>
      </c>
      <c r="E45" s="21" t="s">
        <v>35</v>
      </c>
      <c r="F45" s="21" t="s">
        <v>36</v>
      </c>
      <c r="G45" s="21" t="s">
        <v>37</v>
      </c>
      <c r="H45" s="21" t="s">
        <v>16</v>
      </c>
    </row>
    <row r="46" spans="1:24">
      <c r="A46" s="23">
        <v>2.6</v>
      </c>
      <c r="B46" s="7">
        <v>11.55</v>
      </c>
      <c r="C46" s="8">
        <v>343</v>
      </c>
      <c r="D46" s="8">
        <v>560</v>
      </c>
      <c r="E46" s="8">
        <v>20.367999999999999</v>
      </c>
      <c r="F46" s="8">
        <v>28.28</v>
      </c>
      <c r="G46" s="11"/>
      <c r="H46" s="11"/>
    </row>
    <row r="47" spans="1:24">
      <c r="A47" s="3">
        <f>A46</f>
        <v>2.6</v>
      </c>
      <c r="B47" s="1">
        <f>B46</f>
        <v>11.55</v>
      </c>
      <c r="C47" s="1">
        <f>(C46+D46+E46+F46+100)/100</f>
        <v>10.516480000000001</v>
      </c>
      <c r="G47" s="1">
        <f>(G46*(1+H46/100)+100)/100</f>
        <v>1</v>
      </c>
    </row>
    <row r="48" spans="1:24">
      <c r="A48" s="3"/>
    </row>
    <row r="49" spans="1:5">
      <c r="A49" s="24"/>
      <c r="B49" s="13" t="s">
        <v>20</v>
      </c>
    </row>
    <row r="50" spans="1:5">
      <c r="A50" s="24" t="s">
        <v>45</v>
      </c>
      <c r="B50" s="4">
        <f>A47*C47*G47</f>
        <v>27.342848000000004</v>
      </c>
    </row>
    <row r="51" spans="1:5">
      <c r="A51" s="24" t="s">
        <v>47</v>
      </c>
      <c r="B51" s="4">
        <f>B50*B47</f>
        <v>315.80989440000008</v>
      </c>
    </row>
    <row r="52" spans="1:5">
      <c r="A52" s="24" t="s">
        <v>49</v>
      </c>
      <c r="B52" s="4">
        <f>B51*9</f>
        <v>2842.2890496000009</v>
      </c>
    </row>
    <row r="53" spans="1:5">
      <c r="A53" s="3"/>
    </row>
    <row r="54" spans="1:5" s="21" customFormat="1">
      <c r="A54" s="27" t="s">
        <v>62</v>
      </c>
    </row>
    <row r="55" spans="1:5" s="21" customFormat="1">
      <c r="A55" s="21" t="s">
        <v>53</v>
      </c>
      <c r="B55" s="21" t="s">
        <v>54</v>
      </c>
      <c r="C55" s="21" t="s">
        <v>7</v>
      </c>
      <c r="D55" s="21" t="s">
        <v>55</v>
      </c>
      <c r="E55" s="21" t="s">
        <v>16</v>
      </c>
    </row>
    <row r="56" spans="1:5">
      <c r="A56" s="9"/>
      <c r="B56" s="9">
        <v>95</v>
      </c>
      <c r="C56" s="8"/>
      <c r="D56" s="11"/>
      <c r="E56" s="11"/>
    </row>
    <row r="57" spans="1:5">
      <c r="A57" s="1">
        <f>100/(A56+B56+100)</f>
        <v>0.51282051282051277</v>
      </c>
      <c r="C57" s="1">
        <f>100/(C56+100)</f>
        <v>1</v>
      </c>
      <c r="D57" s="1">
        <f>(D56*(1+E56/100)+100)/100</f>
        <v>1</v>
      </c>
    </row>
    <row r="58" spans="1:5">
      <c r="A58" s="3"/>
    </row>
    <row r="59" spans="1:5">
      <c r="A59" s="24"/>
      <c r="B59" s="13" t="s">
        <v>20</v>
      </c>
      <c r="C59" s="13" t="s">
        <v>21</v>
      </c>
      <c r="D59" s="13" t="s">
        <v>57</v>
      </c>
    </row>
    <row r="60" spans="1:5">
      <c r="A60" s="24" t="s">
        <v>24</v>
      </c>
      <c r="B60" s="4">
        <f>B40*A57*C57*D57</f>
        <v>81.076712147199984</v>
      </c>
      <c r="C60" s="4">
        <f>C40*A57*C57*D57</f>
        <v>202.69178036799994</v>
      </c>
      <c r="D60" s="4">
        <f>C60/B50</f>
        <v>7.41297250264493</v>
      </c>
    </row>
    <row r="61" spans="1:5">
      <c r="A61" s="24" t="s">
        <v>25</v>
      </c>
      <c r="B61" s="4">
        <f>B41*A57*C57*D57</f>
        <v>0</v>
      </c>
      <c r="C61" s="4">
        <f>C41*A57*C57*D57</f>
        <v>0</v>
      </c>
      <c r="D61" s="4">
        <f>C61/B50</f>
        <v>0</v>
      </c>
    </row>
    <row r="62" spans="1:5">
      <c r="A62" s="24" t="s">
        <v>26</v>
      </c>
      <c r="B62" s="6" t="s">
        <v>27</v>
      </c>
      <c r="C62" s="4">
        <f>C42*A57*C57*D57</f>
        <v>202.69178036799994</v>
      </c>
      <c r="D62" s="4">
        <f>C62/B50</f>
        <v>7.41297250264493</v>
      </c>
    </row>
    <row r="63" spans="1:5">
      <c r="C63" s="1" t="s">
        <v>58</v>
      </c>
      <c r="D63" s="1">
        <f>B52/C62</f>
        <v>14.022714904569108</v>
      </c>
      <c r="E63" s="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2020-03-08T11:48:58Z</dcterms:created>
  <dcterms:modified xsi:type="dcterms:W3CDTF">2020-03-15T06:41:56Z</dcterms:modified>
  <cp:category/>
  <cp:contentStatus/>
</cp:coreProperties>
</file>